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Plan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V26" i="1" l="1"/>
  <c r="F26" i="1"/>
  <c r="B26" i="1"/>
  <c r="V25" i="1"/>
  <c r="F25" i="1"/>
  <c r="B25" i="1"/>
  <c r="V24" i="1"/>
  <c r="F24" i="1"/>
  <c r="B24" i="1"/>
  <c r="V23" i="1"/>
  <c r="F23" i="1"/>
  <c r="B23" i="1"/>
  <c r="V22" i="1"/>
  <c r="F22" i="1"/>
  <c r="B22" i="1"/>
  <c r="V21" i="1"/>
  <c r="F21" i="1"/>
  <c r="B21" i="1"/>
  <c r="V20" i="1"/>
  <c r="F20" i="1"/>
  <c r="B20" i="1"/>
  <c r="V19" i="1"/>
  <c r="F19" i="1"/>
  <c r="B19" i="1"/>
  <c r="V18" i="1"/>
  <c r="F18" i="1"/>
  <c r="B18" i="1"/>
  <c r="V17" i="1"/>
  <c r="F17" i="1"/>
  <c r="B17" i="1"/>
  <c r="V16" i="1"/>
  <c r="F16" i="1"/>
  <c r="B16" i="1"/>
  <c r="D12" i="1"/>
  <c r="E12" i="1" s="1"/>
  <c r="D11" i="1"/>
  <c r="D10" i="1"/>
  <c r="B9" i="1"/>
  <c r="B8" i="1"/>
  <c r="B7" i="1"/>
  <c r="B6" i="1"/>
  <c r="A5" i="1"/>
  <c r="A4" i="1"/>
  <c r="A3" i="1"/>
  <c r="A2" i="1"/>
  <c r="S19" i="1" l="1"/>
  <c r="S23" i="1"/>
  <c r="P16" i="1"/>
  <c r="E11" i="1"/>
  <c r="P20" i="1" s="1"/>
  <c r="T21" i="1"/>
  <c r="H21" i="1"/>
  <c r="T17" i="1"/>
  <c r="N17" i="1"/>
  <c r="H17" i="1"/>
  <c r="N21" i="1"/>
  <c r="T25" i="1"/>
  <c r="N25" i="1"/>
  <c r="H25" i="1"/>
  <c r="T23" i="1"/>
  <c r="N23" i="1"/>
  <c r="H23" i="1"/>
  <c r="T19" i="1"/>
  <c r="N19" i="1"/>
  <c r="H19" i="1"/>
  <c r="P22" i="1"/>
  <c r="P26" i="1"/>
  <c r="P24" i="1"/>
  <c r="P18" i="1"/>
  <c r="S17" i="1"/>
  <c r="S21" i="1"/>
  <c r="S25" i="1"/>
  <c r="K22" i="1"/>
  <c r="K24" i="1"/>
  <c r="Q24" i="1"/>
  <c r="K26" i="1"/>
  <c r="Q26" i="1"/>
  <c r="G16" i="1"/>
  <c r="M16" i="1"/>
  <c r="S16" i="1"/>
  <c r="E17" i="1"/>
  <c r="J17" i="1"/>
  <c r="P17" i="1"/>
  <c r="G18" i="1"/>
  <c r="M18" i="1"/>
  <c r="S18" i="1"/>
  <c r="J19" i="1"/>
  <c r="P19" i="1"/>
  <c r="G20" i="1"/>
  <c r="M20" i="1"/>
  <c r="S20" i="1"/>
  <c r="E21" i="1"/>
  <c r="J21" i="1"/>
  <c r="P21" i="1"/>
  <c r="G22" i="1"/>
  <c r="M22" i="1"/>
  <c r="S22" i="1"/>
  <c r="J23" i="1"/>
  <c r="P23" i="1"/>
  <c r="G24" i="1"/>
  <c r="M24" i="1"/>
  <c r="S24" i="1"/>
  <c r="E25" i="1"/>
  <c r="J25" i="1"/>
  <c r="P25" i="1"/>
  <c r="G26" i="1"/>
  <c r="M26" i="1"/>
  <c r="S26" i="1"/>
  <c r="F27" i="1"/>
  <c r="E19" i="1" s="1"/>
  <c r="K16" i="1"/>
  <c r="Q16" i="1"/>
  <c r="Q18" i="1"/>
  <c r="N16" i="1"/>
  <c r="N18" i="1"/>
  <c r="T18" i="1"/>
  <c r="H20" i="1"/>
  <c r="N20" i="1"/>
  <c r="T20" i="1"/>
  <c r="H22" i="1"/>
  <c r="N22" i="1"/>
  <c r="T22" i="1"/>
  <c r="H24" i="1"/>
  <c r="N24" i="1"/>
  <c r="T24" i="1"/>
  <c r="H26" i="1"/>
  <c r="N26" i="1"/>
  <c r="T26" i="1"/>
  <c r="K18" i="1"/>
  <c r="K20" i="1"/>
  <c r="Q20" i="1"/>
  <c r="Q22" i="1"/>
  <c r="H16" i="1"/>
  <c r="T16" i="1"/>
  <c r="K17" i="1"/>
  <c r="Q17" i="1"/>
  <c r="H18" i="1"/>
  <c r="K19" i="1"/>
  <c r="Q19" i="1"/>
  <c r="K21" i="1"/>
  <c r="Q21" i="1"/>
  <c r="K23" i="1"/>
  <c r="Q23" i="1"/>
  <c r="K25" i="1"/>
  <c r="Q25" i="1"/>
  <c r="E16" i="1"/>
  <c r="J16" i="1"/>
  <c r="G17" i="1"/>
  <c r="M17" i="1"/>
  <c r="E18" i="1"/>
  <c r="J18" i="1"/>
  <c r="G19" i="1"/>
  <c r="M19" i="1"/>
  <c r="E20" i="1"/>
  <c r="J20" i="1"/>
  <c r="G21" i="1"/>
  <c r="M21" i="1"/>
  <c r="E22" i="1"/>
  <c r="J22" i="1"/>
  <c r="G23" i="1"/>
  <c r="M23" i="1"/>
  <c r="E24" i="1"/>
  <c r="J24" i="1"/>
  <c r="G25" i="1"/>
  <c r="M25" i="1"/>
  <c r="E26" i="1"/>
  <c r="J26" i="1"/>
  <c r="Q27" i="1" l="1"/>
  <c r="P27" i="1"/>
  <c r="R27" i="1" s="1"/>
  <c r="J27" i="1"/>
  <c r="K27" i="1"/>
  <c r="S27" i="1"/>
  <c r="E27" i="1"/>
  <c r="T27" i="1"/>
  <c r="N27" i="1"/>
  <c r="E23" i="1"/>
  <c r="M27" i="1"/>
  <c r="H27" i="1"/>
  <c r="H28" i="1" s="1"/>
  <c r="G27" i="1"/>
  <c r="K28" i="1" l="1"/>
  <c r="N28" i="1" s="1"/>
  <c r="Q28" i="1" s="1"/>
  <c r="T28" i="1" s="1"/>
  <c r="L27" i="1"/>
  <c r="G28" i="1"/>
  <c r="J28" i="1" s="1"/>
  <c r="M28" i="1" s="1"/>
  <c r="P28" i="1" s="1"/>
  <c r="S28" i="1" s="1"/>
  <c r="I27" i="1"/>
  <c r="I28" i="1" s="1"/>
  <c r="O27" i="1"/>
  <c r="U27" i="1"/>
  <c r="L28" i="1" l="1"/>
  <c r="O28" i="1" s="1"/>
  <c r="R28" i="1" s="1"/>
  <c r="U28" i="1" s="1"/>
</calcChain>
</file>

<file path=xl/sharedStrings.xml><?xml version="1.0" encoding="utf-8"?>
<sst xmlns="http://schemas.openxmlformats.org/spreadsheetml/2006/main" count="40" uniqueCount="27">
  <si>
    <t>OBRA:</t>
  </si>
  <si>
    <t>LOCAL:</t>
  </si>
  <si>
    <t>PROPR.:</t>
  </si>
  <si>
    <t xml:space="preserve">DATA: </t>
  </si>
  <si>
    <t>VALOR DA OBRA</t>
  </si>
  <si>
    <t>VALOR DO REPASSE</t>
  </si>
  <si>
    <t>VALOR DA CONTRA PARTIDA</t>
  </si>
  <si>
    <t>CRONOGRAMA FÍSICO-FINANCEIRO</t>
  </si>
  <si>
    <t>ITEM</t>
  </si>
  <si>
    <t>DESCRIÇÃO DO SERVIÇO</t>
  </si>
  <si>
    <t>% TOTAL</t>
  </si>
  <si>
    <t>VALOR (R$)</t>
  </si>
  <si>
    <t>CONCEDENTE</t>
  </si>
  <si>
    <t>PROPONETE</t>
  </si>
  <si>
    <t>%</t>
  </si>
  <si>
    <t>1.0</t>
  </si>
  <si>
    <t>2.0</t>
  </si>
  <si>
    <t>3.0</t>
  </si>
  <si>
    <t>4.0</t>
  </si>
  <si>
    <t>5.0</t>
  </si>
  <si>
    <t>6.0</t>
  </si>
  <si>
    <t>7.0</t>
  </si>
  <si>
    <t>8.0</t>
  </si>
  <si>
    <t>9.0</t>
  </si>
  <si>
    <t>10.0</t>
  </si>
  <si>
    <t>11.0</t>
  </si>
  <si>
    <t>TOTAL GERAL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</si>
</sst>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&quot;R$ &quot;#,##0.00"/>
    <numFmt numFmtId="165" formatCode="#,###\ &quot;dias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Cambria"/>
      <family val="1"/>
      <scheme val="major"/>
    </font>
    <font>
      <sz val="11"/>
      <color theme="1"/>
      <name val="Arial"/>
      <family val="2"/>
    </font>
    <font>
      <b/>
      <sz val="14"/>
      <name val="Eras Demi ITC"/>
      <family val="2"/>
    </font>
    <font>
      <b/>
      <sz val="11"/>
      <name val="Cambria"/>
      <family val="1"/>
      <scheme val="major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</cellStyleXfs>
  <cellXfs count="78">
    <xf numFmtId="0" fontId="0" fillId="0" borderId="0" xfId="0"/>
    <xf numFmtId="0" fontId="3" fillId="2" borderId="1" xfId="2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/>
    </xf>
    <xf numFmtId="0" fontId="4" fillId="0" borderId="0" xfId="0" applyFont="1"/>
    <xf numFmtId="0" fontId="5" fillId="2" borderId="4" xfId="2" applyFont="1" applyFill="1" applyBorder="1" applyAlignment="1">
      <alignment horizontal="center" vertical="center"/>
    </xf>
    <xf numFmtId="0" fontId="5" fillId="2" borderId="0" xfId="2" applyFont="1" applyFill="1" applyAlignment="1">
      <alignment horizontal="center" vertical="center"/>
    </xf>
    <xf numFmtId="0" fontId="5" fillId="2" borderId="5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2" fillId="2" borderId="1" xfId="3" applyFill="1" applyBorder="1" applyAlignment="1">
      <alignment horizontal="left" vertical="center"/>
    </xf>
    <xf numFmtId="0" fontId="7" fillId="2" borderId="2" xfId="2" applyFont="1" applyFill="1" applyBorder="1" applyAlignment="1">
      <alignment horizontal="left" vertical="center"/>
    </xf>
    <xf numFmtId="0" fontId="7" fillId="2" borderId="3" xfId="2" applyFont="1" applyFill="1" applyBorder="1" applyAlignment="1">
      <alignment horizontal="left" vertical="center"/>
    </xf>
    <xf numFmtId="0" fontId="2" fillId="2" borderId="4" xfId="3" applyFill="1" applyBorder="1" applyAlignment="1">
      <alignment horizontal="left" vertical="center"/>
    </xf>
    <xf numFmtId="0" fontId="7" fillId="2" borderId="0" xfId="2" applyFont="1" applyFill="1" applyAlignment="1">
      <alignment vertical="center"/>
    </xf>
    <xf numFmtId="0" fontId="7" fillId="2" borderId="5" xfId="2" applyFont="1" applyFill="1" applyBorder="1" applyAlignment="1">
      <alignment vertical="center"/>
    </xf>
    <xf numFmtId="49" fontId="7" fillId="2" borderId="0" xfId="2" applyNumberFormat="1" applyFont="1" applyFill="1" applyAlignment="1">
      <alignment vertical="center"/>
    </xf>
    <xf numFmtId="49" fontId="7" fillId="2" borderId="5" xfId="2" applyNumberFormat="1" applyFont="1" applyFill="1" applyBorder="1" applyAlignment="1">
      <alignment vertical="center"/>
    </xf>
    <xf numFmtId="4" fontId="7" fillId="2" borderId="0" xfId="2" applyNumberFormat="1" applyFont="1" applyFill="1" applyAlignment="1">
      <alignment vertical="center"/>
    </xf>
    <xf numFmtId="9" fontId="7" fillId="2" borderId="0" xfId="1" applyFont="1" applyFill="1" applyBorder="1" applyAlignment="1">
      <alignment horizontal="right" vertical="center"/>
    </xf>
    <xf numFmtId="43" fontId="7" fillId="2" borderId="0" xfId="2" applyNumberFormat="1" applyFont="1" applyFill="1" applyAlignment="1">
      <alignment vertical="center"/>
    </xf>
    <xf numFmtId="10" fontId="7" fillId="2" borderId="0" xfId="2" applyNumberFormat="1" applyFont="1" applyFill="1" applyAlignment="1">
      <alignment horizontal="right" vertical="center"/>
    </xf>
    <xf numFmtId="10" fontId="7" fillId="2" borderId="0" xfId="1" applyNumberFormat="1" applyFont="1" applyFill="1" applyBorder="1" applyAlignment="1">
      <alignment horizontal="right" vertical="center"/>
    </xf>
    <xf numFmtId="0" fontId="8" fillId="3" borderId="6" xfId="3" applyFont="1" applyFill="1" applyBorder="1" applyAlignment="1">
      <alignment horizontal="center" vertical="center"/>
    </xf>
    <xf numFmtId="0" fontId="8" fillId="3" borderId="7" xfId="3" applyFont="1" applyFill="1" applyBorder="1" applyAlignment="1">
      <alignment horizontal="center" vertical="center"/>
    </xf>
    <xf numFmtId="0" fontId="8" fillId="3" borderId="8" xfId="3" applyFont="1" applyFill="1" applyBorder="1" applyAlignment="1">
      <alignment horizontal="center" vertical="center"/>
    </xf>
    <xf numFmtId="0" fontId="9" fillId="4" borderId="6" xfId="3" applyFont="1" applyFill="1" applyBorder="1" applyAlignment="1">
      <alignment horizontal="center" vertical="center"/>
    </xf>
    <xf numFmtId="0" fontId="7" fillId="4" borderId="6" xfId="3" applyFont="1" applyFill="1" applyBorder="1" applyAlignment="1">
      <alignment horizontal="center" vertical="center"/>
    </xf>
    <xf numFmtId="0" fontId="7" fillId="4" borderId="7" xfId="3" applyFont="1" applyFill="1" applyBorder="1" applyAlignment="1">
      <alignment horizontal="center" vertical="center"/>
    </xf>
    <xf numFmtId="0" fontId="7" fillId="4" borderId="8" xfId="3" applyFont="1" applyFill="1" applyBorder="1" applyAlignment="1">
      <alignment horizontal="center" vertical="center"/>
    </xf>
    <xf numFmtId="164" fontId="7" fillId="4" borderId="9" xfId="3" applyNumberFormat="1" applyFont="1" applyFill="1" applyBorder="1" applyAlignment="1">
      <alignment horizontal="center" vertical="center"/>
    </xf>
    <xf numFmtId="165" fontId="9" fillId="4" borderId="9" xfId="2" applyNumberFormat="1" applyFont="1" applyFill="1" applyBorder="1" applyAlignment="1">
      <alignment horizontal="center" vertical="center"/>
    </xf>
    <xf numFmtId="165" fontId="9" fillId="4" borderId="7" xfId="2" applyNumberFormat="1" applyFont="1" applyFill="1" applyBorder="1" applyAlignment="1">
      <alignment horizontal="center" vertical="center"/>
    </xf>
    <xf numFmtId="165" fontId="9" fillId="4" borderId="8" xfId="2" applyNumberFormat="1" applyFont="1" applyFill="1" applyBorder="1" applyAlignment="1">
      <alignment horizontal="center" vertical="center"/>
    </xf>
    <xf numFmtId="165" fontId="9" fillId="4" borderId="6" xfId="2" applyNumberFormat="1" applyFont="1" applyFill="1" applyBorder="1" applyAlignment="1">
      <alignment horizontal="center" vertical="center"/>
    </xf>
    <xf numFmtId="0" fontId="10" fillId="0" borderId="0" xfId="0" applyFont="1"/>
    <xf numFmtId="0" fontId="9" fillId="4" borderId="1" xfId="3" applyFont="1" applyFill="1" applyBorder="1" applyAlignment="1">
      <alignment horizontal="center" vertical="center"/>
    </xf>
    <xf numFmtId="0" fontId="7" fillId="4" borderId="1" xfId="3" applyFont="1" applyFill="1" applyBorder="1" applyAlignment="1">
      <alignment horizontal="center" vertical="center"/>
    </xf>
    <xf numFmtId="0" fontId="7" fillId="4" borderId="2" xfId="3" applyFont="1" applyFill="1" applyBorder="1" applyAlignment="1">
      <alignment horizontal="center" vertical="center"/>
    </xf>
    <xf numFmtId="0" fontId="7" fillId="4" borderId="3" xfId="3" applyFont="1" applyFill="1" applyBorder="1" applyAlignment="1">
      <alignment horizontal="center" vertical="center"/>
    </xf>
    <xf numFmtId="164" fontId="7" fillId="4" borderId="1" xfId="3" applyNumberFormat="1" applyFont="1" applyFill="1" applyBorder="1" applyAlignment="1">
      <alignment horizontal="center" vertical="center"/>
    </xf>
    <xf numFmtId="165" fontId="9" fillId="4" borderId="10" xfId="2" applyNumberFormat="1" applyFont="1" applyFill="1" applyBorder="1" applyAlignment="1">
      <alignment horizontal="center" vertical="center"/>
    </xf>
    <xf numFmtId="165" fontId="9" fillId="4" borderId="0" xfId="2" applyNumberFormat="1" applyFont="1" applyFill="1" applyAlignment="1">
      <alignment horizontal="center" vertical="center"/>
    </xf>
    <xf numFmtId="0" fontId="11" fillId="0" borderId="11" xfId="3" applyFont="1" applyBorder="1" applyAlignment="1">
      <alignment horizontal="center" vertical="center"/>
    </xf>
    <xf numFmtId="0" fontId="11" fillId="0" borderId="12" xfId="3" applyFont="1" applyBorder="1" applyAlignment="1">
      <alignment vertical="center"/>
    </xf>
    <xf numFmtId="0" fontId="11" fillId="0" borderId="13" xfId="3" applyFont="1" applyBorder="1" applyAlignment="1">
      <alignment vertical="center"/>
    </xf>
    <xf numFmtId="0" fontId="11" fillId="0" borderId="14" xfId="3" applyFont="1" applyBorder="1" applyAlignment="1">
      <alignment vertical="center"/>
    </xf>
    <xf numFmtId="10" fontId="11" fillId="0" borderId="12" xfId="3" applyNumberFormat="1" applyFont="1" applyBorder="1" applyAlignment="1">
      <alignment horizontal="center" vertical="center"/>
    </xf>
    <xf numFmtId="4" fontId="11" fillId="0" borderId="12" xfId="3" applyNumberFormat="1" applyFont="1" applyBorder="1" applyAlignment="1">
      <alignment horizontal="center" vertical="center"/>
    </xf>
    <xf numFmtId="4" fontId="11" fillId="0" borderId="11" xfId="3" applyNumberFormat="1" applyFont="1" applyBorder="1" applyAlignment="1">
      <alignment horizontal="center" vertical="center"/>
    </xf>
    <xf numFmtId="4" fontId="11" fillId="0" borderId="14" xfId="3" applyNumberFormat="1" applyFont="1" applyBorder="1" applyAlignment="1">
      <alignment horizontal="center" vertical="center"/>
    </xf>
    <xf numFmtId="10" fontId="11" fillId="0" borderId="11" xfId="1" applyNumberFormat="1" applyFont="1" applyFill="1" applyBorder="1" applyAlignment="1">
      <alignment horizontal="center" vertical="center"/>
    </xf>
    <xf numFmtId="10" fontId="10" fillId="0" borderId="0" xfId="0" applyNumberFormat="1" applyFont="1"/>
    <xf numFmtId="0" fontId="11" fillId="0" borderId="15" xfId="3" applyFont="1" applyBorder="1" applyAlignment="1">
      <alignment horizontal="center" vertical="center"/>
    </xf>
    <xf numFmtId="0" fontId="11" fillId="0" borderId="16" xfId="3" applyFont="1" applyBorder="1" applyAlignment="1">
      <alignment vertical="center"/>
    </xf>
    <xf numFmtId="0" fontId="11" fillId="0" borderId="17" xfId="3" applyFont="1" applyBorder="1" applyAlignment="1">
      <alignment vertical="center"/>
    </xf>
    <xf numFmtId="0" fontId="11" fillId="0" borderId="18" xfId="3" applyFont="1" applyBorder="1" applyAlignment="1">
      <alignment vertical="center"/>
    </xf>
    <xf numFmtId="10" fontId="11" fillId="0" borderId="16" xfId="3" applyNumberFormat="1" applyFont="1" applyBorder="1" applyAlignment="1">
      <alignment horizontal="center" vertical="center"/>
    </xf>
    <xf numFmtId="4" fontId="11" fillId="0" borderId="16" xfId="3" applyNumberFormat="1" applyFont="1" applyBorder="1" applyAlignment="1">
      <alignment horizontal="center" vertical="center"/>
    </xf>
    <xf numFmtId="4" fontId="11" fillId="0" borderId="15" xfId="3" applyNumberFormat="1" applyFont="1" applyBorder="1" applyAlignment="1">
      <alignment horizontal="center" vertical="center"/>
    </xf>
    <xf numFmtId="4" fontId="11" fillId="0" borderId="18" xfId="3" applyNumberFormat="1" applyFont="1" applyBorder="1" applyAlignment="1">
      <alignment horizontal="center" vertical="center"/>
    </xf>
    <xf numFmtId="10" fontId="11" fillId="0" borderId="15" xfId="1" applyNumberFormat="1" applyFont="1" applyFill="1" applyBorder="1" applyAlignment="1">
      <alignment horizontal="center" vertical="center"/>
    </xf>
    <xf numFmtId="0" fontId="11" fillId="0" borderId="19" xfId="3" applyFont="1" applyBorder="1" applyAlignment="1">
      <alignment horizontal="center" vertical="center"/>
    </xf>
    <xf numFmtId="0" fontId="11" fillId="0" borderId="20" xfId="3" applyFont="1" applyBorder="1" applyAlignment="1">
      <alignment horizontal="center" vertical="center"/>
    </xf>
    <xf numFmtId="0" fontId="11" fillId="0" borderId="21" xfId="3" applyFont="1" applyBorder="1" applyAlignment="1">
      <alignment vertical="center"/>
    </xf>
    <xf numFmtId="0" fontId="11" fillId="0" borderId="22" xfId="3" applyFont="1" applyBorder="1" applyAlignment="1">
      <alignment vertical="center"/>
    </xf>
    <xf numFmtId="0" fontId="11" fillId="0" borderId="23" xfId="3" applyFont="1" applyBorder="1" applyAlignment="1">
      <alignment vertical="center"/>
    </xf>
    <xf numFmtId="4" fontId="11" fillId="0" borderId="21" xfId="3" applyNumberFormat="1" applyFont="1" applyBorder="1" applyAlignment="1">
      <alignment horizontal="center" vertical="center"/>
    </xf>
    <xf numFmtId="10" fontId="11" fillId="0" borderId="20" xfId="1" applyNumberFormat="1" applyFont="1" applyFill="1" applyBorder="1" applyAlignment="1">
      <alignment horizontal="center" vertical="center"/>
    </xf>
    <xf numFmtId="49" fontId="7" fillId="4" borderId="6" xfId="3" applyNumberFormat="1" applyFont="1" applyFill="1" applyBorder="1" applyAlignment="1">
      <alignment horizontal="right" vertical="center"/>
    </xf>
    <xf numFmtId="49" fontId="7" fillId="4" borderId="7" xfId="3" applyNumberFormat="1" applyFont="1" applyFill="1" applyBorder="1" applyAlignment="1">
      <alignment horizontal="right" vertical="center"/>
    </xf>
    <xf numFmtId="10" fontId="7" fillId="4" borderId="9" xfId="3" applyNumberFormat="1" applyFont="1" applyFill="1" applyBorder="1" applyAlignment="1">
      <alignment horizontal="center" vertical="center"/>
    </xf>
    <xf numFmtId="4" fontId="7" fillId="4" borderId="9" xfId="3" applyNumberFormat="1" applyFont="1" applyFill="1" applyBorder="1" applyAlignment="1">
      <alignment horizontal="center" vertical="center"/>
    </xf>
    <xf numFmtId="10" fontId="7" fillId="4" borderId="9" xfId="1" applyNumberFormat="1" applyFont="1" applyFill="1" applyBorder="1" applyAlignment="1">
      <alignment horizontal="center" vertical="center"/>
    </xf>
    <xf numFmtId="0" fontId="7" fillId="0" borderId="0" xfId="3" applyFont="1" applyAlignment="1">
      <alignment vertical="center"/>
    </xf>
    <xf numFmtId="164" fontId="7" fillId="0" borderId="0" xfId="3" applyNumberFormat="1" applyFont="1" applyAlignment="1">
      <alignment vertical="center"/>
    </xf>
    <xf numFmtId="49" fontId="7" fillId="0" borderId="0" xfId="3" applyNumberFormat="1" applyFont="1" applyAlignment="1">
      <alignment vertical="center"/>
    </xf>
  </cellXfs>
  <cellStyles count="4">
    <cellStyle name="Normal" xfId="0" builtinId="0"/>
    <cellStyle name="Normal 2 2 4" xfId="3"/>
    <cellStyle name="Normal 2 3" xfId="2"/>
    <cellStyle name="Porcentagem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133350</xdr:rowOff>
    </xdr:from>
    <xdr:to>
      <xdr:col>2</xdr:col>
      <xdr:colOff>891060</xdr:colOff>
      <xdr:row>4</xdr:row>
      <xdr:rowOff>122545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1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"/>
          <a:ext cx="1824510" cy="7416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WANDERSON\PROJETO%20ASFALTO%20JAIME%20CAMPOS%20APROVADO\GUIRATINGA%20LOTE%2003%20NAO%20DESONERADO%20-AT.%20-%20R0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CRO"/>
      <sheetName val="SERVIÇOS SINAPI"/>
      <sheetName val="INSUMOS SINAPI"/>
      <sheetName val="COMPOSIÇÕES"/>
      <sheetName val="RESUMO"/>
      <sheetName val="QCI"/>
      <sheetName val="ORÇAMENTO"/>
      <sheetName val="COMP. DISSIPADOR"/>
      <sheetName val="GALERIAS"/>
      <sheetName val="SINALIZACAO HV"/>
      <sheetName val="PLANILHA DE CALCULO"/>
      <sheetName val="DREN. MEM. CAL."/>
      <sheetName val="MEMO. CANTEIRO"/>
      <sheetName val="MEMO. PLACA DE OBRA"/>
      <sheetName val="BDI-SERVIÇOS"/>
      <sheetName val="BDI-AQUISIÇÃO"/>
      <sheetName val="ENCARGOS SOCIAIS"/>
      <sheetName val="CRONOGRAMA"/>
      <sheetName val="QUADRO DE RUAS"/>
      <sheetName val="Mobilização_Desmobilização"/>
      <sheetName val="Mem. Calc. Pav. Flex - DNER I"/>
      <sheetName val="DIM. DE PAV. Av. Rio das Garças"/>
      <sheetName val="DIM. DE PAV. Av. Minas Gerais"/>
      <sheetName val="REF. SUBLEITO"/>
      <sheetName val="TRANSP MAT PAV"/>
      <sheetName val="TRANSP"/>
      <sheetName val="TRANSP. BRITA (PAV)"/>
      <sheetName val="TRANSP. EMULSÃO"/>
      <sheetName val="CM30"/>
      <sheetName val="MAT. BET."/>
      <sheetName val="RR2C"/>
      <sheetName val="MEIO-FIO E SARJETA"/>
      <sheetName val="CALÇADA"/>
      <sheetName val="TRANSP. BRITA (CALÇADA)"/>
      <sheetName val="PISO TATIL"/>
      <sheetName val="TRANSP. PISO TATÍL"/>
      <sheetName val="SIN. HORIZ"/>
      <sheetName val="SIN. VERTICAL"/>
      <sheetName val="ADM"/>
      <sheetName val="COMP. PLACA DE OBRA"/>
      <sheetName val="SICRO IMPRIMAÇÃO"/>
      <sheetName val="COMP. IMPRIMAÇÃO"/>
      <sheetName val="SICRO TSD"/>
      <sheetName val="COMP. TSD"/>
      <sheetName val="COMP. CALÇADA"/>
      <sheetName val="COMP. PISO TATIL"/>
      <sheetName val="COMP. SIN-001"/>
      <sheetName val="COMP. DREN"/>
      <sheetName val="COTAÇÃO PISO TATÍL"/>
      <sheetName val="COTAÇÃO PEDRA BRITADA N.0"/>
      <sheetName val="COTAÇÃO PEDRA BRITADA N.1"/>
      <sheetName val="VERIF. SARJETAS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TAC ENGENHARIA LTDA</v>
          </cell>
        </row>
        <row r="3">
          <cell r="A3" t="str">
            <v>e-mail: tacengenharia@hotmail.com</v>
          </cell>
        </row>
        <row r="4">
          <cell r="A4" t="str">
            <v>Avenida Marechal Rondon n. 576, Centro, Rondonópolis/MT</v>
          </cell>
        </row>
        <row r="5">
          <cell r="A5" t="str">
            <v>FONE: (66) 3423-4427  -  (66) 99682-5908</v>
          </cell>
        </row>
        <row r="6">
          <cell r="A6" t="str">
            <v>OBRA:</v>
          </cell>
          <cell r="B6" t="str">
            <v>PAVIMENTAÇÃO ASFÁLTICA EM VIA URBANA, COM DRENAGEM SUPERFICIAL E CALÇADAS NO MUNICÍPIO DE GUIRATINGA/MT</v>
          </cell>
        </row>
        <row r="7">
          <cell r="A7" t="str">
            <v>LOCAL:</v>
          </cell>
          <cell r="B7" t="str">
            <v>BAIRRO SANTA CRUZ</v>
          </cell>
        </row>
        <row r="8">
          <cell r="A8" t="str">
            <v>PROPR.:</v>
          </cell>
          <cell r="B8" t="str">
            <v>PREFEITURA MUNICIPAL DE GUIRATINGA/MT</v>
          </cell>
        </row>
        <row r="9">
          <cell r="A9" t="str">
            <v xml:space="preserve">DATA: </v>
          </cell>
          <cell r="B9" t="str">
            <v>JULHO/2023</v>
          </cell>
        </row>
        <row r="10">
          <cell r="C10" t="str">
            <v>VALOR TOTAL</v>
          </cell>
          <cell r="D10">
            <v>1634203.2900000003</v>
          </cell>
          <cell r="E10">
            <v>1</v>
          </cell>
        </row>
        <row r="11">
          <cell r="C11" t="str">
            <v>VALOR DO REPASSE</v>
          </cell>
          <cell r="D11">
            <v>1360000</v>
          </cell>
          <cell r="E11">
            <v>0.83220980420373514</v>
          </cell>
        </row>
        <row r="12">
          <cell r="C12" t="str">
            <v>VALOR DA CONTRAPARTIDA</v>
          </cell>
          <cell r="D12">
            <v>274203.29000000027</v>
          </cell>
          <cell r="E12">
            <v>0.16779019579626486</v>
          </cell>
        </row>
        <row r="13">
          <cell r="A13" t="str">
            <v>QUADRO DE COMPOSIÇÃO DE INVESTIMENTO</v>
          </cell>
        </row>
        <row r="14">
          <cell r="A14" t="str">
            <v>ITEM</v>
          </cell>
          <cell r="B14" t="str">
            <v>DESCRIÇÃO DO SERVIÇO</v>
          </cell>
          <cell r="E14" t="str">
            <v xml:space="preserve"> TOTAL EXECUÇÃO</v>
          </cell>
          <cell r="F14" t="str">
            <v>CONCEDENTE</v>
          </cell>
          <cell r="G14" t="str">
            <v>PROPONENTE</v>
          </cell>
          <cell r="H14" t="str">
            <v>%</v>
          </cell>
        </row>
        <row r="15">
          <cell r="A15" t="str">
            <v>1.0</v>
          </cell>
          <cell r="B15" t="str">
            <v>ADMINISTRAÇÃO LOCAL</v>
          </cell>
          <cell r="E15">
            <v>123567.25</v>
          </cell>
          <cell r="F15">
            <v>20733.373071506008</v>
          </cell>
          <cell r="G15">
            <v>102833.87692849399</v>
          </cell>
          <cell r="H15">
            <v>7.5613144800363227E-2</v>
          </cell>
        </row>
        <row r="16">
          <cell r="A16" t="str">
            <v>2.0</v>
          </cell>
          <cell r="B16" t="str">
            <v>CANTEIRO DE OBRA</v>
          </cell>
          <cell r="E16">
            <v>41157.65</v>
          </cell>
          <cell r="F16">
            <v>6905.8501520141408</v>
          </cell>
          <cell r="G16">
            <v>34251.799847985858</v>
          </cell>
          <cell r="H16">
            <v>2.5185146947048428E-2</v>
          </cell>
        </row>
        <row r="17">
          <cell r="A17" t="str">
            <v>3.0</v>
          </cell>
          <cell r="B17" t="str">
            <v>SERVIÇOS PRELIMINARES</v>
          </cell>
          <cell r="E17">
            <v>7016.67</v>
          </cell>
          <cell r="F17">
            <v>1177.3284331377779</v>
          </cell>
          <cell r="G17">
            <v>5839.341566862222</v>
          </cell>
          <cell r="H17">
            <v>4.2936335050457516E-3</v>
          </cell>
        </row>
        <row r="18">
          <cell r="A18" t="str">
            <v>4.0</v>
          </cell>
          <cell r="B18" t="str">
            <v>MOBILIZAÇÃO E DESMOBILIZAÇÃO</v>
          </cell>
          <cell r="E18">
            <v>7903.01</v>
          </cell>
          <cell r="F18">
            <v>1326.0475952798392</v>
          </cell>
          <cell r="G18">
            <v>6576.9624047201614</v>
          </cell>
          <cell r="H18">
            <v>4.8360017681765887E-3</v>
          </cell>
        </row>
        <row r="19">
          <cell r="A19" t="str">
            <v>5.0</v>
          </cell>
          <cell r="B19" t="str">
            <v>TERRAPLANAGEM</v>
          </cell>
          <cell r="E19">
            <v>82232.7</v>
          </cell>
          <cell r="F19">
            <v>13797.840833855509</v>
          </cell>
          <cell r="G19">
            <v>68434.859166144495</v>
          </cell>
          <cell r="H19">
            <v>5.0319749386870949E-2</v>
          </cell>
        </row>
        <row r="20">
          <cell r="A20" t="str">
            <v>6.0</v>
          </cell>
          <cell r="B20" t="str">
            <v>PAVIMENTAÇÃO</v>
          </cell>
          <cell r="E20">
            <v>438980.97</v>
          </cell>
          <cell r="F20">
            <v>73656.702907134269</v>
          </cell>
          <cell r="G20">
            <v>365324.26709286572</v>
          </cell>
          <cell r="H20">
            <v>0.26862078462710715</v>
          </cell>
        </row>
        <row r="21">
          <cell r="A21" t="str">
            <v>7.0</v>
          </cell>
          <cell r="B21" t="str">
            <v>TRANSPORTE DE MATERIAIS DE PAVIMENTAÇÃO</v>
          </cell>
          <cell r="E21">
            <v>194767.83000000002</v>
          </cell>
          <cell r="F21">
            <v>32680.132330513632</v>
          </cell>
          <cell r="G21">
            <v>162087.69766948637</v>
          </cell>
          <cell r="H21">
            <v>0.11918213063932823</v>
          </cell>
        </row>
        <row r="22">
          <cell r="A22" t="str">
            <v>8.0</v>
          </cell>
          <cell r="B22" t="str">
            <v>DRENAGEM SUPERFICIAL</v>
          </cell>
          <cell r="E22">
            <v>158084.06</v>
          </cell>
          <cell r="F22">
            <v>26524.955379668481</v>
          </cell>
          <cell r="G22">
            <v>131559.10462033152</v>
          </cell>
          <cell r="H22">
            <v>9.6734635750243755E-2</v>
          </cell>
        </row>
        <row r="23">
          <cell r="A23" t="str">
            <v>9.0</v>
          </cell>
          <cell r="B23" t="str">
            <v>PASSEIO PÚBLICO E ACESSIBILIDADE UNIVERSAL</v>
          </cell>
          <cell r="E23">
            <v>357718.77999999997</v>
          </cell>
          <cell r="F23">
            <v>60021.704136200991</v>
          </cell>
          <cell r="G23">
            <v>297697.07586379896</v>
          </cell>
          <cell r="H23">
            <v>0.2188949087233816</v>
          </cell>
        </row>
        <row r="24">
          <cell r="A24" t="str">
            <v>10.0</v>
          </cell>
          <cell r="B24" t="str">
            <v>OBRAS DE ARTE ESPECIAIS</v>
          </cell>
          <cell r="E24">
            <v>202621</v>
          </cell>
          <cell r="F24">
            <v>33997.817262434983</v>
          </cell>
          <cell r="G24">
            <v>168623.18273756502</v>
          </cell>
          <cell r="H24">
            <v>0.12398763436585662</v>
          </cell>
        </row>
        <row r="25">
          <cell r="A25" t="str">
            <v>11.0</v>
          </cell>
          <cell r="B25" t="str">
            <v>SINALIZAÇÃO VIÁRIA</v>
          </cell>
          <cell r="E25">
            <v>20153.37</v>
          </cell>
          <cell r="F25">
            <v>3381.5378982545703</v>
          </cell>
          <cell r="G25">
            <v>16771.832101745429</v>
          </cell>
          <cell r="H25">
            <v>1.2332229486577521E-2</v>
          </cell>
        </row>
        <row r="26">
          <cell r="F26">
            <v>0</v>
          </cell>
        </row>
        <row r="27">
          <cell r="A27" t="str">
            <v>TOTAL GERAL</v>
          </cell>
          <cell r="E27">
            <v>1634203.2900000003</v>
          </cell>
          <cell r="F27">
            <v>274203.29000000021</v>
          </cell>
          <cell r="G27">
            <v>1360000</v>
          </cell>
          <cell r="H27">
            <v>0.99999999999999978</v>
          </cell>
        </row>
      </sheetData>
      <sheetData sheetId="6">
        <row r="2">
          <cell r="B2" t="str">
            <v>TAC ENGENHARIA LTDA</v>
          </cell>
        </row>
        <row r="3">
          <cell r="B3" t="str">
            <v>e-mail: tacengenharia@hotmail.com</v>
          </cell>
        </row>
        <row r="4">
          <cell r="B4" t="str">
            <v>Avenida Marechal Rondon n. 576, Centro, Rondonópolis/MT</v>
          </cell>
        </row>
        <row r="5">
          <cell r="B5" t="str">
            <v>FONE: (66) 3423-4427  -  (66) 99682-5908</v>
          </cell>
        </row>
        <row r="6">
          <cell r="C6" t="str">
            <v>PAVIMENTAÇÃO ASFÁLTICA EM VIA URBANA, COM DRENAGEM SUPERFICIAL E CALÇADAS NO MUNICÍPIO DE GUIRATINGA/MT</v>
          </cell>
        </row>
        <row r="7">
          <cell r="C7" t="str">
            <v>BAIRRO SANTA CRUZ</v>
          </cell>
        </row>
        <row r="8">
          <cell r="C8" t="str">
            <v>PREFEITURA MUNICIPAL DE GUIRATINGA/MT</v>
          </cell>
        </row>
        <row r="9">
          <cell r="C9" t="str">
            <v>JULHO/2023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D28"/>
  <sheetViews>
    <sheetView tabSelected="1" zoomScale="85" zoomScaleNormal="85" workbookViewId="0">
      <selection activeCell="H37" sqref="H37"/>
    </sheetView>
  </sheetViews>
  <sheetFormatPr defaultRowHeight="15" x14ac:dyDescent="0.25"/>
  <cols>
    <col min="2" max="2" width="6" customWidth="1"/>
    <col min="3" max="3" width="28.5703125" customWidth="1"/>
    <col min="4" max="4" width="14.85546875" customWidth="1"/>
    <col min="5" max="5" width="13.5703125" customWidth="1"/>
    <col min="6" max="8" width="15.7109375" customWidth="1"/>
    <col min="9" max="9" width="10.7109375" customWidth="1"/>
    <col min="10" max="11" width="15.7109375" customWidth="1"/>
    <col min="12" max="12" width="10.7109375" customWidth="1"/>
    <col min="13" max="14" width="15.7109375" customWidth="1"/>
    <col min="15" max="15" width="10.7109375" customWidth="1"/>
    <col min="16" max="17" width="15.7109375" customWidth="1"/>
    <col min="18" max="18" width="10.7109375" customWidth="1"/>
    <col min="19" max="20" width="15.7109375" customWidth="1"/>
    <col min="21" max="21" width="10.7109375" customWidth="1"/>
  </cols>
  <sheetData>
    <row r="1" spans="1:23" s="4" customFormat="1" ht="18" x14ac:dyDescent="0.2">
      <c r="A1" s="1"/>
      <c r="B1" s="2"/>
      <c r="C1" s="2"/>
      <c r="D1" s="2"/>
      <c r="E1" s="2"/>
      <c r="F1" s="2"/>
      <c r="G1" s="3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3"/>
    </row>
    <row r="2" spans="1:23" s="4" customFormat="1" ht="18.75" x14ac:dyDescent="0.2">
      <c r="A2" s="5" t="str">
        <f>[1]ORÇAMENTO!B2</f>
        <v>TAC ENGENHARIA LTDA</v>
      </c>
      <c r="B2" s="6"/>
      <c r="C2" s="6"/>
      <c r="D2" s="6"/>
      <c r="E2" s="6"/>
      <c r="F2" s="6"/>
      <c r="G2" s="7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7"/>
    </row>
    <row r="3" spans="1:23" s="4" customFormat="1" ht="14.25" x14ac:dyDescent="0.2">
      <c r="A3" s="8" t="str">
        <f>[1]ORÇAMENTO!B3</f>
        <v>e-mail: tacengenharia@hotmail.com</v>
      </c>
      <c r="B3" s="9"/>
      <c r="C3" s="9"/>
      <c r="D3" s="9"/>
      <c r="E3" s="9"/>
      <c r="F3" s="9"/>
      <c r="G3" s="10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3" s="4" customFormat="1" ht="14.25" x14ac:dyDescent="0.2">
      <c r="A4" s="8" t="str">
        <f>[1]ORÇAMENTO!B4</f>
        <v>Avenida Marechal Rondon n. 576, Centro, Rondonópolis/MT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</row>
    <row r="5" spans="1:23" s="4" customFormat="1" ht="14.25" x14ac:dyDescent="0.2">
      <c r="A5" s="8" t="str">
        <f>[1]ORÇAMENTO!B5</f>
        <v>FONE: (66) 3423-4427  -  (66) 99682-5908</v>
      </c>
      <c r="B5" s="9"/>
      <c r="C5" s="9"/>
      <c r="D5" s="9"/>
      <c r="E5" s="9"/>
      <c r="F5" s="9"/>
      <c r="G5" s="10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10"/>
    </row>
    <row r="6" spans="1:23" s="4" customFormat="1" ht="14.25" x14ac:dyDescent="0.2">
      <c r="A6" s="11" t="s">
        <v>0</v>
      </c>
      <c r="B6" s="12" t="str">
        <f>[1]ORÇAMENTO!C6</f>
        <v>PAVIMENTAÇÃO ASFÁLTICA EM VIA URBANA, COM DRENAGEM SUPERFICIAL E CALÇADAS NO MUNICÍPIO DE GUIRATINGA/MT</v>
      </c>
      <c r="C6" s="12"/>
      <c r="D6" s="12"/>
      <c r="E6" s="12"/>
      <c r="F6" s="12"/>
      <c r="G6" s="13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3"/>
    </row>
    <row r="7" spans="1:23" s="4" customFormat="1" ht="14.25" x14ac:dyDescent="0.2">
      <c r="A7" s="14" t="s">
        <v>1</v>
      </c>
      <c r="B7" s="15" t="str">
        <f>[1]ORÇAMENTO!C7</f>
        <v>BAIRRO SANTA CRUZ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6"/>
    </row>
    <row r="8" spans="1:23" s="4" customFormat="1" ht="14.25" x14ac:dyDescent="0.2">
      <c r="A8" s="14" t="s">
        <v>2</v>
      </c>
      <c r="B8" s="15" t="str">
        <f>[1]ORÇAMENTO!C8</f>
        <v>PREFEITURA MUNICIPAL DE GUIRATINGA/MT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6"/>
    </row>
    <row r="9" spans="1:23" s="4" customFormat="1" ht="14.25" x14ac:dyDescent="0.2">
      <c r="A9" s="14" t="s">
        <v>3</v>
      </c>
      <c r="B9" s="17" t="str">
        <f>[1]ORÇAMENTO!C9</f>
        <v>JULHO/2023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8"/>
    </row>
    <row r="10" spans="1:23" s="4" customFormat="1" ht="14.25" x14ac:dyDescent="0.2">
      <c r="A10" s="14" t="s">
        <v>4</v>
      </c>
      <c r="B10" s="17"/>
      <c r="C10" s="17"/>
      <c r="D10" s="19">
        <f>[1]QCI!D10</f>
        <v>1634203.2900000003</v>
      </c>
      <c r="E10" s="20">
        <v>1</v>
      </c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8"/>
    </row>
    <row r="11" spans="1:23" s="4" customFormat="1" ht="14.25" x14ac:dyDescent="0.2">
      <c r="A11" s="14" t="s">
        <v>5</v>
      </c>
      <c r="B11" s="17"/>
      <c r="C11" s="17"/>
      <c r="D11" s="21">
        <f>[1]QCI!D11</f>
        <v>1360000</v>
      </c>
      <c r="E11" s="22">
        <f>E10-E12</f>
        <v>0.83220980420373514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8"/>
    </row>
    <row r="12" spans="1:23" s="4" customFormat="1" ht="14.25" x14ac:dyDescent="0.2">
      <c r="A12" s="14" t="s">
        <v>6</v>
      </c>
      <c r="B12" s="17"/>
      <c r="C12" s="17"/>
      <c r="D12" s="21">
        <f>[1]QCI!D12</f>
        <v>274203.29000000027</v>
      </c>
      <c r="E12" s="23">
        <f>D12/D10</f>
        <v>0.16779019579626486</v>
      </c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8"/>
    </row>
    <row r="13" spans="1:23" s="4" customFormat="1" ht="15.75" x14ac:dyDescent="0.2">
      <c r="A13" s="24" t="s">
        <v>7</v>
      </c>
      <c r="B13" s="25"/>
      <c r="C13" s="25"/>
      <c r="D13" s="25"/>
      <c r="E13" s="25"/>
      <c r="F13" s="25"/>
      <c r="G13" s="26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6"/>
    </row>
    <row r="14" spans="1:23" s="36" customFormat="1" ht="12.75" x14ac:dyDescent="0.2">
      <c r="A14" s="27" t="s">
        <v>8</v>
      </c>
      <c r="B14" s="28" t="s">
        <v>9</v>
      </c>
      <c r="C14" s="29"/>
      <c r="D14" s="30"/>
      <c r="E14" s="31" t="s">
        <v>10</v>
      </c>
      <c r="F14" s="31" t="s">
        <v>11</v>
      </c>
      <c r="G14" s="32">
        <v>30</v>
      </c>
      <c r="H14" s="33"/>
      <c r="I14" s="34"/>
      <c r="J14" s="35">
        <v>60</v>
      </c>
      <c r="K14" s="33"/>
      <c r="L14" s="34"/>
      <c r="M14" s="35">
        <v>90</v>
      </c>
      <c r="N14" s="33"/>
      <c r="O14" s="34"/>
      <c r="P14" s="35">
        <v>120</v>
      </c>
      <c r="Q14" s="33"/>
      <c r="R14" s="34"/>
      <c r="S14" s="35">
        <v>150</v>
      </c>
      <c r="T14" s="33"/>
      <c r="U14" s="34"/>
    </row>
    <row r="15" spans="1:23" s="36" customFormat="1" ht="12.75" x14ac:dyDescent="0.2">
      <c r="A15" s="37"/>
      <c r="B15" s="38"/>
      <c r="C15" s="39"/>
      <c r="D15" s="40"/>
      <c r="E15" s="41"/>
      <c r="F15" s="41"/>
      <c r="G15" s="42" t="s">
        <v>12</v>
      </c>
      <c r="H15" s="43" t="s">
        <v>13</v>
      </c>
      <c r="I15" s="31" t="s">
        <v>14</v>
      </c>
      <c r="J15" s="42" t="s">
        <v>12</v>
      </c>
      <c r="K15" s="43" t="s">
        <v>13</v>
      </c>
      <c r="L15" s="31" t="s">
        <v>14</v>
      </c>
      <c r="M15" s="42" t="s">
        <v>12</v>
      </c>
      <c r="N15" s="43" t="s">
        <v>13</v>
      </c>
      <c r="O15" s="31" t="s">
        <v>14</v>
      </c>
      <c r="P15" s="42" t="s">
        <v>12</v>
      </c>
      <c r="Q15" s="43" t="s">
        <v>13</v>
      </c>
      <c r="R15" s="31" t="s">
        <v>14</v>
      </c>
      <c r="S15" s="42" t="s">
        <v>12</v>
      </c>
      <c r="T15" s="43" t="s">
        <v>13</v>
      </c>
      <c r="U15" s="31" t="s">
        <v>14</v>
      </c>
    </row>
    <row r="16" spans="1:23" s="36" customFormat="1" ht="12.75" x14ac:dyDescent="0.2">
      <c r="A16" s="44" t="s">
        <v>15</v>
      </c>
      <c r="B16" s="45" t="str">
        <f>VLOOKUP($A16,[1]QCI!$A:$H,2,FALSE)</f>
        <v>ADMINISTRAÇÃO LOCAL</v>
      </c>
      <c r="C16" s="46"/>
      <c r="D16" s="47"/>
      <c r="E16" s="48">
        <f t="shared" ref="E16:E26" si="0">F16/$F$27</f>
        <v>7.5613144800363227E-2</v>
      </c>
      <c r="F16" s="49">
        <f>VLOOKUP($A16,[1]QCI!$A:$H,5,FALSE)</f>
        <v>123567.25</v>
      </c>
      <c r="G16" s="50">
        <f>F16*I16*$E$11</f>
        <v>20566.775385698798</v>
      </c>
      <c r="H16" s="51">
        <f>F16*I16*$E$12</f>
        <v>4146.6746143012024</v>
      </c>
      <c r="I16" s="52">
        <v>0.2</v>
      </c>
      <c r="J16" s="50">
        <f>F16*L16*$E$11</f>
        <v>20566.775385698798</v>
      </c>
      <c r="K16" s="50">
        <f>F16*L16*$E$12</f>
        <v>4146.6746143012024</v>
      </c>
      <c r="L16" s="52">
        <v>0.2</v>
      </c>
      <c r="M16" s="50">
        <f>F16*O16*$E$11</f>
        <v>20566.775385698798</v>
      </c>
      <c r="N16" s="50">
        <f>F16*O16*$E$12</f>
        <v>4146.6746143012024</v>
      </c>
      <c r="O16" s="52">
        <v>0.2</v>
      </c>
      <c r="P16" s="50">
        <f>F16*R16*$E$11</f>
        <v>20566.775385698798</v>
      </c>
      <c r="Q16" s="50">
        <f>F16*R16*$E$12</f>
        <v>4146.6746143012024</v>
      </c>
      <c r="R16" s="52">
        <v>0.2</v>
      </c>
      <c r="S16" s="50">
        <f>F16*U16*$E$11</f>
        <v>20566.775385698798</v>
      </c>
      <c r="T16" s="50">
        <f>F16*U16*$E$12</f>
        <v>4146.6746143012024</v>
      </c>
      <c r="U16" s="52">
        <v>0.2</v>
      </c>
      <c r="V16" s="53">
        <f t="shared" ref="V16:V26" si="1">I16+L16+O16+R16+U16</f>
        <v>1</v>
      </c>
      <c r="W16" s="53"/>
    </row>
    <row r="17" spans="1:238" s="36" customFormat="1" ht="12.75" x14ac:dyDescent="0.2">
      <c r="A17" s="54" t="s">
        <v>16</v>
      </c>
      <c r="B17" s="55" t="str">
        <f>VLOOKUP($A17,[1]QCI!$A:$H,2,FALSE)</f>
        <v>CANTEIRO DE OBRA</v>
      </c>
      <c r="C17" s="56"/>
      <c r="D17" s="57"/>
      <c r="E17" s="58">
        <f t="shared" si="0"/>
        <v>2.5185146947048428E-2</v>
      </c>
      <c r="F17" s="59">
        <f>VLOOKUP($A17,[1]QCI!$A:$H,5,FALSE)</f>
        <v>41157.65</v>
      </c>
      <c r="G17" s="60">
        <f>F17*I17*$E$11</f>
        <v>27401.43987838869</v>
      </c>
      <c r="H17" s="61">
        <f>F17*I17*$E$12</f>
        <v>5524.6801216113126</v>
      </c>
      <c r="I17" s="62">
        <v>0.8</v>
      </c>
      <c r="J17" s="60">
        <f>F17*L17*$E$11</f>
        <v>6850.3599695971725</v>
      </c>
      <c r="K17" s="60">
        <f>F17*L17*$E$12</f>
        <v>1381.1700304028282</v>
      </c>
      <c r="L17" s="62">
        <v>0.2</v>
      </c>
      <c r="M17" s="60">
        <f>F17*O17*$E$11</f>
        <v>0</v>
      </c>
      <c r="N17" s="60">
        <f>F17*O17*$E$12</f>
        <v>0</v>
      </c>
      <c r="O17" s="62">
        <v>0</v>
      </c>
      <c r="P17" s="60">
        <f>F17*R17*$E$11</f>
        <v>0</v>
      </c>
      <c r="Q17" s="60">
        <f>F17*R17*$E$12</f>
        <v>0</v>
      </c>
      <c r="R17" s="62">
        <v>0</v>
      </c>
      <c r="S17" s="60">
        <f>F17*U17*$E$11</f>
        <v>0</v>
      </c>
      <c r="T17" s="60">
        <f>F17*U17*$E$12</f>
        <v>0</v>
      </c>
      <c r="U17" s="62">
        <v>0</v>
      </c>
      <c r="V17" s="53">
        <f t="shared" si="1"/>
        <v>1</v>
      </c>
    </row>
    <row r="18" spans="1:238" s="36" customFormat="1" ht="12.75" x14ac:dyDescent="0.2">
      <c r="A18" s="54" t="s">
        <v>17</v>
      </c>
      <c r="B18" s="55" t="str">
        <f>VLOOKUP($A18,[1]QCI!$A:$H,2,FALSE)</f>
        <v>SERVIÇOS PRELIMINARES</v>
      </c>
      <c r="C18" s="56"/>
      <c r="D18" s="57"/>
      <c r="E18" s="58">
        <f t="shared" si="0"/>
        <v>4.2936335050457516E-3</v>
      </c>
      <c r="F18" s="59">
        <f>VLOOKUP($A18,[1]QCI!$A:$H,5,FALSE)</f>
        <v>7016.67</v>
      </c>
      <c r="G18" s="60">
        <f t="shared" ref="G18:G26" si="2">F18*I18*$E$11</f>
        <v>2919.670783431111</v>
      </c>
      <c r="H18" s="61">
        <f t="shared" ref="H18:H26" si="3">F18*I18*$E$12</f>
        <v>588.66421656888895</v>
      </c>
      <c r="I18" s="62">
        <v>0.5</v>
      </c>
      <c r="J18" s="60">
        <f t="shared" ref="J18:J26" si="4">F18*L18*$E$11</f>
        <v>2919.670783431111</v>
      </c>
      <c r="K18" s="60">
        <f t="shared" ref="K18:K26" si="5">F18*L18*$E$12</f>
        <v>588.66421656888895</v>
      </c>
      <c r="L18" s="62">
        <v>0.5</v>
      </c>
      <c r="M18" s="60">
        <f t="shared" ref="M18:M26" si="6">F18*O18*$E$11</f>
        <v>0</v>
      </c>
      <c r="N18" s="60">
        <f t="shared" ref="N18:N26" si="7">F18*O18*$E$12</f>
        <v>0</v>
      </c>
      <c r="O18" s="62">
        <v>0</v>
      </c>
      <c r="P18" s="60">
        <f t="shared" ref="P18:P26" si="8">F18*R18*$E$11</f>
        <v>0</v>
      </c>
      <c r="Q18" s="60">
        <f t="shared" ref="Q18:Q26" si="9">F18*R18*$E$12</f>
        <v>0</v>
      </c>
      <c r="R18" s="62">
        <v>0</v>
      </c>
      <c r="S18" s="60">
        <f t="shared" ref="S18:S26" si="10">F18*U18*$E$11</f>
        <v>0</v>
      </c>
      <c r="T18" s="60">
        <f t="shared" ref="T18:T26" si="11">F18*U18*$E$12</f>
        <v>0</v>
      </c>
      <c r="U18" s="62">
        <v>0</v>
      </c>
      <c r="V18" s="53">
        <f t="shared" si="1"/>
        <v>1</v>
      </c>
    </row>
    <row r="19" spans="1:238" s="36" customFormat="1" ht="12.75" x14ac:dyDescent="0.2">
      <c r="A19" s="54" t="s">
        <v>18</v>
      </c>
      <c r="B19" s="55" t="str">
        <f>VLOOKUP($A19,[1]QCI!$A:$H,2,FALSE)</f>
        <v>MOBILIZAÇÃO E DESMOBILIZAÇÃO</v>
      </c>
      <c r="C19" s="56"/>
      <c r="D19" s="57"/>
      <c r="E19" s="58">
        <f t="shared" si="0"/>
        <v>4.8360017681765887E-3</v>
      </c>
      <c r="F19" s="59">
        <f>VLOOKUP($A19,[1]QCI!$A:$H,5,FALSE)</f>
        <v>7903.01</v>
      </c>
      <c r="G19" s="60">
        <f t="shared" si="2"/>
        <v>3288.4812023600807</v>
      </c>
      <c r="H19" s="61">
        <f t="shared" si="3"/>
        <v>663.02379763991962</v>
      </c>
      <c r="I19" s="62">
        <v>0.5</v>
      </c>
      <c r="J19" s="60">
        <f t="shared" si="4"/>
        <v>0</v>
      </c>
      <c r="K19" s="60">
        <f t="shared" si="5"/>
        <v>0</v>
      </c>
      <c r="L19" s="62">
        <v>0</v>
      </c>
      <c r="M19" s="60">
        <f t="shared" si="6"/>
        <v>0</v>
      </c>
      <c r="N19" s="60">
        <f t="shared" si="7"/>
        <v>0</v>
      </c>
      <c r="O19" s="62">
        <v>0</v>
      </c>
      <c r="P19" s="60">
        <f t="shared" si="8"/>
        <v>0</v>
      </c>
      <c r="Q19" s="60">
        <f t="shared" si="9"/>
        <v>0</v>
      </c>
      <c r="R19" s="62">
        <v>0</v>
      </c>
      <c r="S19" s="60">
        <f t="shared" si="10"/>
        <v>3288.4812023600807</v>
      </c>
      <c r="T19" s="60">
        <f t="shared" si="11"/>
        <v>663.02379763991962</v>
      </c>
      <c r="U19" s="62">
        <v>0.5</v>
      </c>
      <c r="V19" s="53">
        <f t="shared" si="1"/>
        <v>1</v>
      </c>
    </row>
    <row r="20" spans="1:238" s="36" customFormat="1" ht="12.75" x14ac:dyDescent="0.2">
      <c r="A20" s="54" t="s">
        <v>19</v>
      </c>
      <c r="B20" s="55" t="str">
        <f>VLOOKUP($A20,[1]QCI!$A:$H,2,FALSE)</f>
        <v>TERRAPLANAGEM</v>
      </c>
      <c r="C20" s="56"/>
      <c r="D20" s="57"/>
      <c r="E20" s="58">
        <f t="shared" si="0"/>
        <v>5.0319749386870949E-2</v>
      </c>
      <c r="F20" s="59">
        <f>VLOOKUP($A20,[1]QCI!$A:$H,5,FALSE)</f>
        <v>82232.7</v>
      </c>
      <c r="G20" s="60">
        <f t="shared" si="2"/>
        <v>13686.971833228899</v>
      </c>
      <c r="H20" s="61">
        <f t="shared" si="3"/>
        <v>2759.5681667711019</v>
      </c>
      <c r="I20" s="62">
        <v>0.2</v>
      </c>
      <c r="J20" s="60">
        <f t="shared" si="4"/>
        <v>13686.971833228899</v>
      </c>
      <c r="K20" s="60">
        <f t="shared" si="5"/>
        <v>2759.5681667711019</v>
      </c>
      <c r="L20" s="62">
        <v>0.2</v>
      </c>
      <c r="M20" s="60">
        <f t="shared" si="6"/>
        <v>20530.457749843346</v>
      </c>
      <c r="N20" s="60">
        <f t="shared" si="7"/>
        <v>4139.3522501566522</v>
      </c>
      <c r="O20" s="62">
        <v>0.3</v>
      </c>
      <c r="P20" s="60">
        <f t="shared" si="8"/>
        <v>20530.457749843346</v>
      </c>
      <c r="Q20" s="60">
        <f t="shared" si="9"/>
        <v>4139.3522501566522</v>
      </c>
      <c r="R20" s="62">
        <v>0.3</v>
      </c>
      <c r="S20" s="60">
        <f t="shared" si="10"/>
        <v>0</v>
      </c>
      <c r="T20" s="60">
        <f t="shared" si="11"/>
        <v>0</v>
      </c>
      <c r="U20" s="62">
        <v>0</v>
      </c>
      <c r="V20" s="53">
        <f t="shared" si="1"/>
        <v>1</v>
      </c>
    </row>
    <row r="21" spans="1:238" s="36" customFormat="1" ht="12.75" x14ac:dyDescent="0.2">
      <c r="A21" s="54" t="s">
        <v>20</v>
      </c>
      <c r="B21" s="55" t="str">
        <f>VLOOKUP($A21,[1]QCI!$A:$H,2,FALSE)</f>
        <v>PAVIMENTAÇÃO</v>
      </c>
      <c r="C21" s="56"/>
      <c r="D21" s="57"/>
      <c r="E21" s="58">
        <f t="shared" si="0"/>
        <v>0.26862078462710715</v>
      </c>
      <c r="F21" s="59">
        <f>VLOOKUP($A21,[1]QCI!$A:$H,5,FALSE)</f>
        <v>438980.97</v>
      </c>
      <c r="G21" s="60">
        <f t="shared" si="2"/>
        <v>91331.066773216429</v>
      </c>
      <c r="H21" s="61">
        <f t="shared" si="3"/>
        <v>18414.175726783567</v>
      </c>
      <c r="I21" s="62">
        <v>0.25</v>
      </c>
      <c r="J21" s="60">
        <f t="shared" si="4"/>
        <v>91331.066773216429</v>
      </c>
      <c r="K21" s="60">
        <f t="shared" si="5"/>
        <v>18414.175726783567</v>
      </c>
      <c r="L21" s="62">
        <v>0.25</v>
      </c>
      <c r="M21" s="60">
        <f t="shared" si="6"/>
        <v>73064.853418573155</v>
      </c>
      <c r="N21" s="60">
        <f t="shared" si="7"/>
        <v>14731.340581426855</v>
      </c>
      <c r="O21" s="62">
        <v>0.2</v>
      </c>
      <c r="P21" s="60">
        <f t="shared" si="8"/>
        <v>73064.853418573155</v>
      </c>
      <c r="Q21" s="60">
        <f t="shared" si="9"/>
        <v>14731.340581426855</v>
      </c>
      <c r="R21" s="62">
        <v>0.2</v>
      </c>
      <c r="S21" s="60">
        <f t="shared" si="10"/>
        <v>36532.426709286578</v>
      </c>
      <c r="T21" s="60">
        <f t="shared" si="11"/>
        <v>7365.6702907134277</v>
      </c>
      <c r="U21" s="62">
        <v>0.1</v>
      </c>
      <c r="V21" s="53">
        <f t="shared" si="1"/>
        <v>0.99999999999999989</v>
      </c>
    </row>
    <row r="22" spans="1:238" s="36" customFormat="1" ht="12.75" x14ac:dyDescent="0.2">
      <c r="A22" s="54" t="s">
        <v>21</v>
      </c>
      <c r="B22" s="55" t="str">
        <f>VLOOKUP($A22,[1]QCI!$A:$H,2,FALSE)</f>
        <v>TRANSPORTE DE MATERIAIS DE PAVIMENTAÇÃO</v>
      </c>
      <c r="C22" s="56"/>
      <c r="D22" s="57"/>
      <c r="E22" s="58">
        <f t="shared" si="0"/>
        <v>0.11918213063932823</v>
      </c>
      <c r="F22" s="59">
        <f>VLOOKUP($A22,[1]QCI!$A:$H,5,FALSE)</f>
        <v>194767.83000000002</v>
      </c>
      <c r="G22" s="60">
        <f t="shared" si="2"/>
        <v>40521.924417371592</v>
      </c>
      <c r="H22" s="61">
        <f t="shared" si="3"/>
        <v>8170.033082628408</v>
      </c>
      <c r="I22" s="62">
        <v>0.25</v>
      </c>
      <c r="J22" s="60">
        <f t="shared" si="4"/>
        <v>40521.924417371592</v>
      </c>
      <c r="K22" s="60">
        <f t="shared" si="5"/>
        <v>8170.033082628408</v>
      </c>
      <c r="L22" s="62">
        <v>0.25</v>
      </c>
      <c r="M22" s="60">
        <f t="shared" si="6"/>
        <v>32417.539533897278</v>
      </c>
      <c r="N22" s="60">
        <f t="shared" si="7"/>
        <v>6536.0264661027268</v>
      </c>
      <c r="O22" s="62">
        <v>0.2</v>
      </c>
      <c r="P22" s="60">
        <f t="shared" si="8"/>
        <v>32417.539533897278</v>
      </c>
      <c r="Q22" s="60">
        <f t="shared" si="9"/>
        <v>6536.0264661027268</v>
      </c>
      <c r="R22" s="62">
        <v>0.2</v>
      </c>
      <c r="S22" s="60">
        <f t="shared" si="10"/>
        <v>16208.769766948639</v>
      </c>
      <c r="T22" s="60">
        <f t="shared" si="11"/>
        <v>3268.0132330513634</v>
      </c>
      <c r="U22" s="62">
        <v>0.1</v>
      </c>
      <c r="V22" s="53">
        <f t="shared" si="1"/>
        <v>0.99999999999999989</v>
      </c>
    </row>
    <row r="23" spans="1:238" s="36" customFormat="1" ht="12.75" x14ac:dyDescent="0.2">
      <c r="A23" s="54" t="s">
        <v>22</v>
      </c>
      <c r="B23" s="55" t="str">
        <f>VLOOKUP($A23,[1]QCI!$A:$H,2,FALSE)</f>
        <v>DRENAGEM SUPERFICIAL</v>
      </c>
      <c r="C23" s="56"/>
      <c r="D23" s="57"/>
      <c r="E23" s="58">
        <f t="shared" si="0"/>
        <v>9.6734635750243755E-2</v>
      </c>
      <c r="F23" s="59">
        <f>VLOOKUP($A23,[1]QCI!$A:$H,5,FALSE)</f>
        <v>158084.06</v>
      </c>
      <c r="G23" s="60">
        <f t="shared" si="2"/>
        <v>32889.77615508288</v>
      </c>
      <c r="H23" s="61">
        <f t="shared" si="3"/>
        <v>6631.2388449171203</v>
      </c>
      <c r="I23" s="62">
        <v>0.25</v>
      </c>
      <c r="J23" s="60">
        <f t="shared" si="4"/>
        <v>26311.820924066305</v>
      </c>
      <c r="K23" s="60">
        <f t="shared" si="5"/>
        <v>5304.9910759336972</v>
      </c>
      <c r="L23" s="62">
        <v>0.2</v>
      </c>
      <c r="M23" s="60">
        <f t="shared" si="6"/>
        <v>26311.820924066305</v>
      </c>
      <c r="N23" s="60">
        <f t="shared" si="7"/>
        <v>5304.9910759336972</v>
      </c>
      <c r="O23" s="62">
        <v>0.2</v>
      </c>
      <c r="P23" s="60">
        <f t="shared" si="8"/>
        <v>32889.77615508288</v>
      </c>
      <c r="Q23" s="60">
        <f t="shared" si="9"/>
        <v>6631.2388449171203</v>
      </c>
      <c r="R23" s="62">
        <v>0.25</v>
      </c>
      <c r="S23" s="60">
        <f t="shared" si="10"/>
        <v>13155.910462033153</v>
      </c>
      <c r="T23" s="60">
        <f t="shared" si="11"/>
        <v>2652.4955379668486</v>
      </c>
      <c r="U23" s="62">
        <v>0.1</v>
      </c>
      <c r="V23" s="53">
        <f t="shared" si="1"/>
        <v>1</v>
      </c>
    </row>
    <row r="24" spans="1:238" s="36" customFormat="1" ht="12.75" x14ac:dyDescent="0.2">
      <c r="A24" s="54" t="s">
        <v>23</v>
      </c>
      <c r="B24" s="55" t="str">
        <f>VLOOKUP($A24,[1]QCI!$A:$H,2,FALSE)</f>
        <v>PASSEIO PÚBLICO E ACESSIBILIDADE UNIVERSAL</v>
      </c>
      <c r="C24" s="56"/>
      <c r="D24" s="57"/>
      <c r="E24" s="58">
        <f t="shared" si="0"/>
        <v>0.2188949087233816</v>
      </c>
      <c r="F24" s="59">
        <f>VLOOKUP($A24,[1]QCI!$A:$H,5,FALSE)</f>
        <v>357718.77999999997</v>
      </c>
      <c r="G24" s="60">
        <f t="shared" si="2"/>
        <v>0</v>
      </c>
      <c r="H24" s="60">
        <f t="shared" si="3"/>
        <v>0</v>
      </c>
      <c r="I24" s="62">
        <v>0</v>
      </c>
      <c r="J24" s="60">
        <f t="shared" si="4"/>
        <v>0</v>
      </c>
      <c r="K24" s="60">
        <f t="shared" si="5"/>
        <v>0</v>
      </c>
      <c r="L24" s="62">
        <v>0</v>
      </c>
      <c r="M24" s="60">
        <f t="shared" si="6"/>
        <v>59539.415172759793</v>
      </c>
      <c r="N24" s="60">
        <f t="shared" si="7"/>
        <v>12004.340827240198</v>
      </c>
      <c r="O24" s="62">
        <v>0.2</v>
      </c>
      <c r="P24" s="60">
        <f t="shared" si="8"/>
        <v>178618.24551827938</v>
      </c>
      <c r="Q24" s="60">
        <f t="shared" si="9"/>
        <v>36013.022481720596</v>
      </c>
      <c r="R24" s="62">
        <v>0.6</v>
      </c>
      <c r="S24" s="60">
        <f t="shared" si="10"/>
        <v>59539.415172759793</v>
      </c>
      <c r="T24" s="60">
        <f t="shared" si="11"/>
        <v>12004.340827240198</v>
      </c>
      <c r="U24" s="62">
        <v>0.2</v>
      </c>
      <c r="V24" s="53">
        <f t="shared" si="1"/>
        <v>1</v>
      </c>
    </row>
    <row r="25" spans="1:238" s="36" customFormat="1" ht="12.75" x14ac:dyDescent="0.2">
      <c r="A25" s="63" t="s">
        <v>24</v>
      </c>
      <c r="B25" s="55" t="str">
        <f>VLOOKUP($A25,[1]QCI!$A:$H,2,FALSE)</f>
        <v>OBRAS DE ARTE ESPECIAIS</v>
      </c>
      <c r="C25" s="56"/>
      <c r="D25" s="57"/>
      <c r="E25" s="58">
        <f t="shared" si="0"/>
        <v>0.12398763436585662</v>
      </c>
      <c r="F25" s="59">
        <f>VLOOKUP($A25,[1]QCI!$A:$H,5,FALSE)</f>
        <v>202621</v>
      </c>
      <c r="G25" s="60">
        <f t="shared" si="2"/>
        <v>0</v>
      </c>
      <c r="H25" s="60">
        <f t="shared" si="3"/>
        <v>0</v>
      </c>
      <c r="I25" s="62">
        <v>0</v>
      </c>
      <c r="J25" s="60">
        <f t="shared" si="4"/>
        <v>42155.795684391254</v>
      </c>
      <c r="K25" s="60">
        <f t="shared" si="5"/>
        <v>8499.4543156087457</v>
      </c>
      <c r="L25" s="62">
        <v>0.25</v>
      </c>
      <c r="M25" s="60">
        <f t="shared" si="6"/>
        <v>42155.795684391254</v>
      </c>
      <c r="N25" s="60">
        <f t="shared" si="7"/>
        <v>8499.4543156087457</v>
      </c>
      <c r="O25" s="62">
        <v>0.25</v>
      </c>
      <c r="P25" s="60">
        <f t="shared" si="8"/>
        <v>42155.795684391254</v>
      </c>
      <c r="Q25" s="60">
        <f t="shared" si="9"/>
        <v>8499.4543156087457</v>
      </c>
      <c r="R25" s="62">
        <v>0.25</v>
      </c>
      <c r="S25" s="60">
        <f t="shared" si="10"/>
        <v>42155.795684391254</v>
      </c>
      <c r="T25" s="60">
        <f t="shared" si="11"/>
        <v>8499.4543156087457</v>
      </c>
      <c r="U25" s="62">
        <v>0.25</v>
      </c>
      <c r="V25" s="53">
        <f t="shared" si="1"/>
        <v>1</v>
      </c>
    </row>
    <row r="26" spans="1:238" s="36" customFormat="1" ht="12.75" x14ac:dyDescent="0.2">
      <c r="A26" s="64" t="s">
        <v>25</v>
      </c>
      <c r="B26" s="65" t="str">
        <f>VLOOKUP($A26,[1]QCI!$A:$H,2,FALSE)</f>
        <v>SINALIZAÇÃO VIÁRIA</v>
      </c>
      <c r="C26" s="66"/>
      <c r="D26" s="67"/>
      <c r="E26" s="58">
        <f t="shared" si="0"/>
        <v>1.2332229486577521E-2</v>
      </c>
      <c r="F26" s="68">
        <f>VLOOKUP($A26,[1]QCI!$A:$H,5,FALSE)</f>
        <v>20153.37</v>
      </c>
      <c r="G26" s="60">
        <f t="shared" si="2"/>
        <v>0</v>
      </c>
      <c r="H26" s="60">
        <f t="shared" si="3"/>
        <v>0</v>
      </c>
      <c r="I26" s="69">
        <v>0</v>
      </c>
      <c r="J26" s="60">
        <f t="shared" si="4"/>
        <v>0</v>
      </c>
      <c r="K26" s="60">
        <f t="shared" si="5"/>
        <v>0</v>
      </c>
      <c r="L26" s="69">
        <v>0</v>
      </c>
      <c r="M26" s="60">
        <f t="shared" si="6"/>
        <v>0</v>
      </c>
      <c r="N26" s="60">
        <f t="shared" si="7"/>
        <v>0</v>
      </c>
      <c r="O26" s="69">
        <v>0</v>
      </c>
      <c r="P26" s="60">
        <f t="shared" si="8"/>
        <v>0</v>
      </c>
      <c r="Q26" s="60">
        <f t="shared" si="9"/>
        <v>0</v>
      </c>
      <c r="R26" s="69">
        <v>0</v>
      </c>
      <c r="S26" s="60">
        <f t="shared" si="10"/>
        <v>16771.832101745429</v>
      </c>
      <c r="T26" s="60">
        <f t="shared" si="11"/>
        <v>3381.5378982545703</v>
      </c>
      <c r="U26" s="69">
        <v>1</v>
      </c>
      <c r="V26" s="53">
        <f t="shared" si="1"/>
        <v>1</v>
      </c>
    </row>
    <row r="27" spans="1:238" s="36" customFormat="1" ht="12.75" x14ac:dyDescent="0.2">
      <c r="A27" s="70" t="s">
        <v>26</v>
      </c>
      <c r="B27" s="71"/>
      <c r="C27" s="71"/>
      <c r="D27" s="71"/>
      <c r="E27" s="72">
        <f>SUM(E16:E26)</f>
        <v>0.99999999999999978</v>
      </c>
      <c r="F27" s="73">
        <f>SUM(F16:F26)</f>
        <v>1634203.2900000003</v>
      </c>
      <c r="G27" s="73">
        <f>SUM(G16:G26)</f>
        <v>232606.1064287785</v>
      </c>
      <c r="H27" s="73">
        <f>SUM(H16:H26)</f>
        <v>46898.058571221518</v>
      </c>
      <c r="I27" s="74">
        <f>(G27+$H$27)/F27</f>
        <v>0.17103390178586655</v>
      </c>
      <c r="J27" s="73">
        <f>SUM(J16:J26)</f>
        <v>244344.38577100157</v>
      </c>
      <c r="K27" s="73">
        <f>SUM(K16:K26)</f>
        <v>49264.731228998447</v>
      </c>
      <c r="L27" s="74">
        <f>(J27+K27)/F27</f>
        <v>0.17966498953750115</v>
      </c>
      <c r="M27" s="73">
        <f>SUM(M16:M26)</f>
        <v>274586.65786922991</v>
      </c>
      <c r="N27" s="73">
        <f>SUM(N16:N26)</f>
        <v>55362.180130770081</v>
      </c>
      <c r="O27" s="74">
        <f>(M27+N27)/F27</f>
        <v>0.20190195431561023</v>
      </c>
      <c r="P27" s="73">
        <f>SUM(P16:P26)</f>
        <v>400243.44344576611</v>
      </c>
      <c r="Q27" s="73">
        <f>SUM(Q16:Q26)</f>
        <v>80697.109554233903</v>
      </c>
      <c r="R27" s="74">
        <f>(P27+Q27)/F27</f>
        <v>0.29429664959247509</v>
      </c>
      <c r="S27" s="73">
        <f>SUM(S16:S26)</f>
        <v>208219.40648522374</v>
      </c>
      <c r="T27" s="73">
        <f>SUM(T16:T26)</f>
        <v>41981.210514776278</v>
      </c>
      <c r="U27" s="74">
        <f>(S27+T27)/F27</f>
        <v>0.15310250476854687</v>
      </c>
      <c r="V27" s="75"/>
      <c r="W27" s="75"/>
      <c r="X27" s="76"/>
      <c r="Y27" s="77"/>
      <c r="Z27" s="75"/>
      <c r="AA27" s="75"/>
      <c r="AB27" s="75"/>
      <c r="AC27" s="75"/>
      <c r="AD27" s="76"/>
      <c r="AE27" s="77"/>
      <c r="AF27" s="75"/>
      <c r="AG27" s="75"/>
      <c r="AH27" s="75"/>
      <c r="AI27" s="75"/>
      <c r="AJ27" s="76"/>
      <c r="AK27" s="77"/>
      <c r="AL27" s="75"/>
      <c r="AM27" s="75"/>
      <c r="AN27" s="75"/>
      <c r="AO27" s="75"/>
      <c r="AP27" s="76"/>
      <c r="AQ27" s="77"/>
      <c r="AR27" s="75"/>
      <c r="AS27" s="75"/>
      <c r="AT27" s="75"/>
      <c r="AU27" s="75"/>
      <c r="AV27" s="76"/>
      <c r="AW27" s="77"/>
      <c r="AX27" s="75"/>
      <c r="AY27" s="75"/>
      <c r="AZ27" s="75"/>
      <c r="BA27" s="75"/>
      <c r="BB27" s="76"/>
      <c r="BC27" s="77"/>
      <c r="BD27" s="75"/>
      <c r="BE27" s="75"/>
      <c r="BF27" s="75"/>
      <c r="BG27" s="75"/>
      <c r="BH27" s="76"/>
      <c r="BI27" s="77"/>
      <c r="BJ27" s="75"/>
      <c r="BK27" s="75"/>
      <c r="BL27" s="75"/>
      <c r="BM27" s="75"/>
      <c r="BN27" s="76"/>
      <c r="BO27" s="77"/>
      <c r="BP27" s="75"/>
      <c r="BQ27" s="75"/>
      <c r="BR27" s="75"/>
      <c r="BS27" s="75"/>
      <c r="BT27" s="76"/>
      <c r="BU27" s="77"/>
      <c r="BV27" s="75"/>
      <c r="BW27" s="75"/>
      <c r="BX27" s="75"/>
      <c r="BY27" s="75"/>
      <c r="BZ27" s="76"/>
      <c r="CA27" s="77"/>
      <c r="CB27" s="75"/>
      <c r="CC27" s="75"/>
      <c r="CD27" s="75"/>
      <c r="CE27" s="75"/>
      <c r="CF27" s="76"/>
      <c r="CG27" s="77"/>
      <c r="CH27" s="75"/>
      <c r="CI27" s="75"/>
      <c r="CJ27" s="75"/>
      <c r="CK27" s="75"/>
      <c r="CL27" s="76"/>
      <c r="CM27" s="77"/>
      <c r="CN27" s="75"/>
      <c r="CO27" s="75"/>
      <c r="CP27" s="75"/>
      <c r="CQ27" s="75"/>
      <c r="CR27" s="76"/>
      <c r="CS27" s="77"/>
      <c r="CT27" s="75"/>
      <c r="CU27" s="75"/>
      <c r="CV27" s="75"/>
      <c r="CW27" s="75"/>
      <c r="CX27" s="76"/>
      <c r="CY27" s="77"/>
      <c r="CZ27" s="75"/>
      <c r="DA27" s="75"/>
      <c r="DB27" s="75"/>
      <c r="DC27" s="75"/>
      <c r="DD27" s="76"/>
      <c r="DE27" s="77"/>
      <c r="DF27" s="75"/>
      <c r="DG27" s="75"/>
      <c r="DH27" s="75"/>
      <c r="DI27" s="75"/>
      <c r="DJ27" s="76"/>
      <c r="DK27" s="77"/>
      <c r="DL27" s="75"/>
      <c r="DM27" s="75"/>
      <c r="DN27" s="75"/>
      <c r="DO27" s="75"/>
      <c r="DP27" s="76"/>
      <c r="DQ27" s="77"/>
      <c r="DR27" s="75"/>
      <c r="DS27" s="75"/>
      <c r="DT27" s="75"/>
      <c r="DU27" s="75"/>
      <c r="DV27" s="76"/>
      <c r="DW27" s="77"/>
      <c r="DX27" s="75"/>
      <c r="DY27" s="75"/>
      <c r="DZ27" s="75"/>
      <c r="EA27" s="75"/>
      <c r="EB27" s="76"/>
      <c r="EC27" s="77"/>
      <c r="ED27" s="75"/>
      <c r="EE27" s="75"/>
      <c r="EF27" s="75"/>
      <c r="EG27" s="75"/>
      <c r="EH27" s="76"/>
      <c r="EI27" s="77"/>
      <c r="EJ27" s="75"/>
      <c r="EK27" s="75"/>
      <c r="EL27" s="75"/>
      <c r="EM27" s="75"/>
      <c r="EN27" s="76"/>
      <c r="EO27" s="77"/>
      <c r="EP27" s="75"/>
      <c r="EQ27" s="75"/>
      <c r="ER27" s="75"/>
      <c r="ES27" s="75"/>
      <c r="ET27" s="76"/>
      <c r="EU27" s="77"/>
      <c r="EV27" s="75"/>
      <c r="EW27" s="75"/>
      <c r="EX27" s="75"/>
      <c r="EY27" s="75"/>
      <c r="EZ27" s="76"/>
      <c r="FA27" s="77"/>
      <c r="FB27" s="75"/>
      <c r="FC27" s="75"/>
      <c r="FD27" s="75"/>
      <c r="FE27" s="75"/>
      <c r="FF27" s="76"/>
      <c r="FG27" s="77"/>
      <c r="FH27" s="75"/>
      <c r="FI27" s="75"/>
      <c r="FJ27" s="75"/>
      <c r="FK27" s="75"/>
      <c r="FL27" s="76"/>
      <c r="FM27" s="77"/>
      <c r="FN27" s="75"/>
      <c r="FO27" s="75"/>
      <c r="FP27" s="75"/>
      <c r="FQ27" s="75"/>
      <c r="FR27" s="76"/>
      <c r="FS27" s="77"/>
      <c r="FT27" s="75"/>
      <c r="FU27" s="75"/>
      <c r="FV27" s="75"/>
      <c r="FW27" s="75"/>
      <c r="FX27" s="76"/>
      <c r="FY27" s="77"/>
      <c r="FZ27" s="75"/>
      <c r="GA27" s="75"/>
      <c r="GB27" s="75"/>
      <c r="GC27" s="75"/>
      <c r="GD27" s="76"/>
      <c r="GE27" s="77"/>
      <c r="GF27" s="75"/>
      <c r="GG27" s="75"/>
      <c r="GH27" s="75"/>
      <c r="GI27" s="75"/>
      <c r="GJ27" s="76"/>
      <c r="GK27" s="77"/>
      <c r="GL27" s="75"/>
      <c r="GM27" s="75"/>
      <c r="GN27" s="75"/>
      <c r="GO27" s="75"/>
      <c r="GP27" s="76"/>
      <c r="GQ27" s="77"/>
      <c r="GR27" s="75"/>
      <c r="GS27" s="75"/>
      <c r="GT27" s="75"/>
      <c r="GU27" s="75"/>
      <c r="GV27" s="76"/>
      <c r="GW27" s="77"/>
      <c r="GX27" s="75"/>
      <c r="GY27" s="75"/>
      <c r="GZ27" s="75"/>
      <c r="HA27" s="75"/>
      <c r="HB27" s="76"/>
      <c r="HC27" s="77"/>
      <c r="HD27" s="75"/>
      <c r="HE27" s="75"/>
      <c r="HF27" s="75"/>
      <c r="HG27" s="75"/>
      <c r="HH27" s="76"/>
      <c r="HI27" s="77"/>
      <c r="HJ27" s="75"/>
      <c r="HK27" s="75"/>
      <c r="HL27" s="75"/>
      <c r="HM27" s="75"/>
      <c r="HN27" s="76"/>
      <c r="HO27" s="77"/>
      <c r="HP27" s="75"/>
      <c r="HQ27" s="75"/>
      <c r="HR27" s="75"/>
      <c r="HS27" s="75"/>
      <c r="HT27" s="76"/>
      <c r="HU27" s="77"/>
      <c r="HV27" s="75"/>
      <c r="HW27" s="75"/>
      <c r="HX27" s="75"/>
      <c r="HY27" s="75"/>
      <c r="HZ27" s="76"/>
      <c r="IA27" s="77"/>
      <c r="IB27" s="75"/>
      <c r="IC27" s="75"/>
      <c r="ID27" s="75"/>
    </row>
    <row r="28" spans="1:238" s="36" customFormat="1" ht="12.75" x14ac:dyDescent="0.2">
      <c r="A28" s="70" t="s">
        <v>26</v>
      </c>
      <c r="B28" s="71"/>
      <c r="C28" s="71"/>
      <c r="D28" s="71"/>
      <c r="E28" s="73"/>
      <c r="F28" s="73"/>
      <c r="G28" s="73">
        <f>SUM(G27)</f>
        <v>232606.1064287785</v>
      </c>
      <c r="H28" s="73">
        <f>SUM(H27)</f>
        <v>46898.058571221518</v>
      </c>
      <c r="I28" s="74">
        <f>I27</f>
        <v>0.17103390178586655</v>
      </c>
      <c r="J28" s="73">
        <f>G28+J27</f>
        <v>476950.49219978007</v>
      </c>
      <c r="K28" s="73">
        <f>H28+K27</f>
        <v>96162.789800219965</v>
      </c>
      <c r="L28" s="74">
        <f>L27+I28</f>
        <v>0.35069889132336773</v>
      </c>
      <c r="M28" s="73">
        <f>J28+M27</f>
        <v>751537.15006900998</v>
      </c>
      <c r="N28" s="73">
        <f>K28+N27</f>
        <v>151524.96993099005</v>
      </c>
      <c r="O28" s="74">
        <f>O27+L28</f>
        <v>0.55260084563897793</v>
      </c>
      <c r="P28" s="73">
        <f>M28+P27</f>
        <v>1151780.5935147761</v>
      </c>
      <c r="Q28" s="73">
        <f>N28+Q27</f>
        <v>232222.07948522395</v>
      </c>
      <c r="R28" s="74">
        <f>R27+O28</f>
        <v>0.84689749523145297</v>
      </c>
      <c r="S28" s="73">
        <f>P28+S27</f>
        <v>1359999.9999999998</v>
      </c>
      <c r="T28" s="73">
        <f>Q28+T27</f>
        <v>274203.29000000021</v>
      </c>
      <c r="U28" s="74">
        <f>U27+R28</f>
        <v>0.99999999999999978</v>
      </c>
      <c r="V28" s="75"/>
      <c r="W28" s="75"/>
      <c r="X28" s="76"/>
      <c r="Y28" s="77"/>
      <c r="Z28" s="75"/>
      <c r="AA28" s="75"/>
      <c r="AB28" s="75"/>
      <c r="AC28" s="75"/>
      <c r="AD28" s="76"/>
      <c r="AE28" s="77"/>
      <c r="AF28" s="75"/>
      <c r="AG28" s="75"/>
      <c r="AH28" s="75"/>
      <c r="AI28" s="75"/>
      <c r="AJ28" s="76"/>
      <c r="AK28" s="77"/>
      <c r="AL28" s="75"/>
      <c r="AM28" s="75"/>
      <c r="AN28" s="75"/>
      <c r="AO28" s="75"/>
      <c r="AP28" s="76"/>
      <c r="AQ28" s="77"/>
      <c r="AR28" s="75"/>
      <c r="AS28" s="75"/>
      <c r="AT28" s="75"/>
      <c r="AU28" s="75"/>
      <c r="AV28" s="76"/>
      <c r="AW28" s="77"/>
      <c r="AX28" s="75"/>
      <c r="AY28" s="75"/>
      <c r="AZ28" s="75"/>
      <c r="BA28" s="75"/>
      <c r="BB28" s="76"/>
      <c r="BC28" s="77"/>
      <c r="BD28" s="75"/>
      <c r="BE28" s="75"/>
      <c r="BF28" s="75"/>
      <c r="BG28" s="75"/>
      <c r="BH28" s="76"/>
      <c r="BI28" s="77"/>
      <c r="BJ28" s="75"/>
      <c r="BK28" s="75"/>
      <c r="BL28" s="75"/>
      <c r="BM28" s="75"/>
      <c r="BN28" s="76"/>
      <c r="BO28" s="77"/>
      <c r="BP28" s="75"/>
      <c r="BQ28" s="75"/>
      <c r="BR28" s="75"/>
      <c r="BS28" s="75"/>
      <c r="BT28" s="76"/>
      <c r="BU28" s="77"/>
      <c r="BV28" s="75"/>
      <c r="BW28" s="75"/>
      <c r="BX28" s="75"/>
      <c r="BY28" s="75"/>
      <c r="BZ28" s="76"/>
      <c r="CA28" s="77"/>
      <c r="CB28" s="75"/>
      <c r="CC28" s="75"/>
      <c r="CD28" s="75"/>
      <c r="CE28" s="75"/>
      <c r="CF28" s="76"/>
      <c r="CG28" s="77"/>
      <c r="CH28" s="75"/>
      <c r="CI28" s="75"/>
      <c r="CJ28" s="75"/>
      <c r="CK28" s="75"/>
      <c r="CL28" s="76"/>
      <c r="CM28" s="77"/>
      <c r="CN28" s="75"/>
      <c r="CO28" s="75"/>
      <c r="CP28" s="75"/>
      <c r="CQ28" s="75"/>
      <c r="CR28" s="76"/>
      <c r="CS28" s="77"/>
      <c r="CT28" s="75"/>
      <c r="CU28" s="75"/>
      <c r="CV28" s="75"/>
      <c r="CW28" s="75"/>
      <c r="CX28" s="76"/>
      <c r="CY28" s="77"/>
      <c r="CZ28" s="75"/>
      <c r="DA28" s="75"/>
      <c r="DB28" s="75"/>
      <c r="DC28" s="75"/>
      <c r="DD28" s="76"/>
      <c r="DE28" s="77"/>
      <c r="DF28" s="75"/>
      <c r="DG28" s="75"/>
      <c r="DH28" s="75"/>
      <c r="DI28" s="75"/>
      <c r="DJ28" s="76"/>
      <c r="DK28" s="77"/>
      <c r="DL28" s="75"/>
      <c r="DM28" s="75"/>
      <c r="DN28" s="75"/>
      <c r="DO28" s="75"/>
      <c r="DP28" s="76"/>
      <c r="DQ28" s="77"/>
      <c r="DR28" s="75"/>
      <c r="DS28" s="75"/>
      <c r="DT28" s="75"/>
      <c r="DU28" s="75"/>
      <c r="DV28" s="76"/>
      <c r="DW28" s="77"/>
      <c r="DX28" s="75"/>
      <c r="DY28" s="75"/>
      <c r="DZ28" s="75"/>
      <c r="EA28" s="75"/>
      <c r="EB28" s="76"/>
      <c r="EC28" s="77"/>
      <c r="ED28" s="75"/>
      <c r="EE28" s="75"/>
      <c r="EF28" s="75"/>
      <c r="EG28" s="75"/>
      <c r="EH28" s="76"/>
      <c r="EI28" s="77"/>
      <c r="EJ28" s="75"/>
      <c r="EK28" s="75"/>
      <c r="EL28" s="75"/>
      <c r="EM28" s="75"/>
      <c r="EN28" s="76"/>
      <c r="EO28" s="77"/>
      <c r="EP28" s="75"/>
      <c r="EQ28" s="75"/>
      <c r="ER28" s="75"/>
      <c r="ES28" s="75"/>
      <c r="ET28" s="76"/>
      <c r="EU28" s="77"/>
      <c r="EV28" s="75"/>
      <c r="EW28" s="75"/>
      <c r="EX28" s="75"/>
      <c r="EY28" s="75"/>
      <c r="EZ28" s="76"/>
      <c r="FA28" s="77"/>
      <c r="FB28" s="75"/>
      <c r="FC28" s="75"/>
      <c r="FD28" s="75"/>
      <c r="FE28" s="75"/>
      <c r="FF28" s="76"/>
      <c r="FG28" s="77"/>
      <c r="FH28" s="75"/>
      <c r="FI28" s="75"/>
      <c r="FJ28" s="75"/>
      <c r="FK28" s="75"/>
      <c r="FL28" s="76"/>
      <c r="FM28" s="77"/>
      <c r="FN28" s="75"/>
      <c r="FO28" s="75"/>
      <c r="FP28" s="75"/>
      <c r="FQ28" s="75"/>
      <c r="FR28" s="76"/>
      <c r="FS28" s="77"/>
      <c r="FT28" s="75"/>
      <c r="FU28" s="75"/>
      <c r="FV28" s="75"/>
      <c r="FW28" s="75"/>
      <c r="FX28" s="76"/>
      <c r="FY28" s="77"/>
      <c r="FZ28" s="75"/>
      <c r="GA28" s="75"/>
      <c r="GB28" s="75"/>
      <c r="GC28" s="75"/>
      <c r="GD28" s="76"/>
      <c r="GE28" s="77"/>
      <c r="GF28" s="75"/>
      <c r="GG28" s="75"/>
      <c r="GH28" s="75"/>
      <c r="GI28" s="75"/>
      <c r="GJ28" s="76"/>
      <c r="GK28" s="77"/>
      <c r="GL28" s="75"/>
      <c r="GM28" s="75"/>
      <c r="GN28" s="75"/>
      <c r="GO28" s="75"/>
      <c r="GP28" s="76"/>
      <c r="GQ28" s="77"/>
      <c r="GR28" s="75"/>
      <c r="GS28" s="75"/>
      <c r="GT28" s="75"/>
      <c r="GU28" s="75"/>
      <c r="GV28" s="76"/>
      <c r="GW28" s="77"/>
      <c r="GX28" s="75"/>
      <c r="GY28" s="75"/>
      <c r="GZ28" s="75"/>
      <c r="HA28" s="75"/>
      <c r="HB28" s="76"/>
      <c r="HC28" s="77"/>
      <c r="HD28" s="75"/>
      <c r="HE28" s="75"/>
      <c r="HF28" s="75"/>
      <c r="HG28" s="75"/>
      <c r="HH28" s="76"/>
      <c r="HI28" s="77"/>
      <c r="HJ28" s="75"/>
      <c r="HK28" s="75"/>
      <c r="HL28" s="75"/>
      <c r="HM28" s="75"/>
      <c r="HN28" s="76"/>
      <c r="HO28" s="77"/>
      <c r="HP28" s="75"/>
      <c r="HQ28" s="75"/>
      <c r="HR28" s="75"/>
      <c r="HS28" s="75"/>
      <c r="HT28" s="76"/>
      <c r="HU28" s="77"/>
      <c r="HV28" s="75"/>
      <c r="HW28" s="75"/>
      <c r="HX28" s="75"/>
      <c r="HY28" s="75"/>
      <c r="HZ28" s="76"/>
      <c r="IA28" s="77"/>
      <c r="IB28" s="75"/>
      <c r="IC28" s="75"/>
      <c r="ID28" s="75"/>
    </row>
  </sheetData>
  <mergeCells count="26">
    <mergeCell ref="A28:D28"/>
    <mergeCell ref="B22:D22"/>
    <mergeCell ref="B23:D23"/>
    <mergeCell ref="B24:D24"/>
    <mergeCell ref="B25:D25"/>
    <mergeCell ref="B26:D26"/>
    <mergeCell ref="A27:D27"/>
    <mergeCell ref="B16:D16"/>
    <mergeCell ref="B17:D17"/>
    <mergeCell ref="B18:D18"/>
    <mergeCell ref="B19:D19"/>
    <mergeCell ref="B20:D20"/>
    <mergeCell ref="B21:D21"/>
    <mergeCell ref="A13:U13"/>
    <mergeCell ref="B14:D14"/>
    <mergeCell ref="G14:I14"/>
    <mergeCell ref="J14:L14"/>
    <mergeCell ref="M14:O14"/>
    <mergeCell ref="P14:R14"/>
    <mergeCell ref="S14:U14"/>
    <mergeCell ref="A1:U1"/>
    <mergeCell ref="A2:U2"/>
    <mergeCell ref="A3:U3"/>
    <mergeCell ref="A4:U4"/>
    <mergeCell ref="A5:U5"/>
    <mergeCell ref="B6:U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2024-02-02T14:13:36Z</dcterms:modified>
</cp:coreProperties>
</file>